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80" windowHeight="8835" activeTab="0"/>
  </bookViews>
  <sheets>
    <sheet name="Berechnung des mtl. Eink.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<sst xmlns="http://schemas.openxmlformats.org/spreadsheetml/2006/main" count="50" uniqueCount="31">
  <si>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BGE-Erw.</t>
  </si>
  <si>
    <t>BGE- Ki</t>
  </si>
  <si>
    <t>Schwellwerte für Einkommensbelastungen</t>
  </si>
  <si>
    <t>KV, PV Erw.</t>
  </si>
  <si>
    <t>Einkommen ist jede Form von Gehalt, Lohn, Renten, Mieteinnahmen, Zinsen, Gewinne usw.</t>
  </si>
  <si>
    <t>KV, PV Kind</t>
  </si>
  <si>
    <t>BERECHNUNGEN</t>
  </si>
  <si>
    <t>HIER EINGEBEN!</t>
  </si>
  <si>
    <t>Einkommen einer Person</t>
  </si>
  <si>
    <t>BGE</t>
  </si>
  <si>
    <t>ins BGE gehen</t>
  </si>
  <si>
    <t>zusätzlich ins BGE gehen</t>
  </si>
  <si>
    <t>in KV, PV gehen</t>
  </si>
  <si>
    <t>Sicherung GRV</t>
  </si>
  <si>
    <t>ja</t>
  </si>
  <si>
    <t>in Steuer gehen</t>
  </si>
  <si>
    <t>nein</t>
  </si>
  <si>
    <t>Entw.steuer</t>
  </si>
  <si>
    <t>verbleiben</t>
  </si>
  <si>
    <t>v. Einkommen</t>
  </si>
  <si>
    <t>verstorben</t>
  </si>
  <si>
    <t>Einkommen Partner</t>
  </si>
  <si>
    <t>Witwe/r</t>
  </si>
  <si>
    <t>Witwenrente</t>
  </si>
  <si>
    <t>Kinder</t>
  </si>
  <si>
    <t>Anzahl der Kinder bis 16</t>
  </si>
  <si>
    <t>BGE für Kinder</t>
  </si>
  <si>
    <t>in KV,PV gehen</t>
  </si>
  <si>
    <t>Anzahl der Kinder ab 16</t>
  </si>
  <si>
    <t>v. Gesamteinkommen</t>
  </si>
  <si>
    <t>1.300 €; 1.500 €; 10.000 €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</si>
</sst>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15">
    <font>
      <sz val="10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0"/>
    </font>
    <font>
      <b/>
      <sz val="11"/>
      <color indexed="48"/>
      <name val="Arial"/>
      <family val="2"/>
    </font>
    <font>
      <i/>
      <sz val="10"/>
      <color indexed="12"/>
      <name val="Arial"/>
      <family val="2"/>
    </font>
    <font>
      <b/>
      <sz val="12"/>
      <color indexed="53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8" fillId="0" borderId="3" xfId="0" applyNumberFormat="1" applyFont="1" applyBorder="1" applyAlignment="1" applyProtection="1">
      <alignment/>
      <protection locked="0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10" fillId="0" borderId="6" xfId="0" applyFont="1" applyBorder="1" applyAlignment="1">
      <alignment/>
    </xf>
    <xf numFmtId="3" fontId="10" fillId="0" borderId="7" xfId="0" applyNumberFormat="1" applyFont="1" applyBorder="1" applyAlignment="1">
      <alignment/>
    </xf>
    <xf numFmtId="9" fontId="11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9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showGridLines="0" tabSelected="1" zoomScale="75" zoomScaleNormal="75" workbookViewId="0" topLeftCell="A1">
      <selection activeCell="G8" sqref="G8"/>
    </sheetView>
  </sheetViews>
  <sheetFormatPr defaultColWidth="11.421875" defaultRowHeight="12.75"/>
  <cols>
    <col min="1" max="1" width="4.140625" style="0" customWidth="1"/>
    <col min="2" max="2" width="27.8515625" style="0" customWidth="1"/>
    <col min="3" max="3" width="14.7109375" style="0" customWidth="1"/>
    <col min="6" max="6" width="28.00390625" style="0" customWidth="1"/>
    <col min="7" max="7" width="16.421875" style="0" customWidth="1"/>
    <col min="10" max="10" width="14.57421875" style="0" customWidth="1"/>
  </cols>
  <sheetData>
    <row r="1" spans="2:4" ht="12.75">
      <c r="B1" s="1" t="s">
        <v>0</v>
      </c>
      <c r="C1" s="2">
        <v>1100</v>
      </c>
      <c r="D1" s="3"/>
    </row>
    <row r="2" spans="2:4" ht="12.75">
      <c r="B2" s="1" t="s">
        <v>1</v>
      </c>
      <c r="C2" s="2">
        <v>500</v>
      </c>
      <c r="D2" s="3"/>
    </row>
    <row r="3" spans="2:9" ht="12.75">
      <c r="B3" s="4" t="s">
        <v>2</v>
      </c>
      <c r="C3" s="5"/>
      <c r="D3" s="6" t="s">
        <v>30</v>
      </c>
      <c r="G3" s="4" t="s">
        <v>3</v>
      </c>
      <c r="H3" s="4"/>
      <c r="I3" s="7">
        <v>200</v>
      </c>
    </row>
    <row r="4" spans="2:9" ht="12.75">
      <c r="B4" s="8" t="s">
        <v>4</v>
      </c>
      <c r="C4" s="6"/>
      <c r="G4" s="4" t="s">
        <v>5</v>
      </c>
      <c r="H4" s="4"/>
      <c r="I4" s="7">
        <v>100</v>
      </c>
    </row>
    <row r="5" ht="12.75">
      <c r="C5" s="5"/>
    </row>
    <row r="6" spans="2:8" ht="15.75">
      <c r="B6" s="9" t="s">
        <v>6</v>
      </c>
      <c r="C6" s="5"/>
      <c r="G6" s="30" t="s">
        <v>7</v>
      </c>
      <c r="H6" s="31"/>
    </row>
    <row r="7" ht="13.5" thickBot="1">
      <c r="C7" s="5"/>
    </row>
    <row r="8" spans="2:7" ht="15.75" thickBot="1">
      <c r="B8" s="10" t="s">
        <v>8</v>
      </c>
      <c r="C8" s="11">
        <f>IF($G$8="","",$G$8)</f>
        <v>1000</v>
      </c>
      <c r="E8" t="s">
        <v>8</v>
      </c>
      <c r="G8" s="12">
        <v>1000</v>
      </c>
    </row>
    <row r="9" spans="2:3" ht="12.75">
      <c r="B9" s="13" t="s">
        <v>9</v>
      </c>
      <c r="C9" s="14">
        <f>IF(C8="","",1100)</f>
        <v>1100</v>
      </c>
    </row>
    <row r="10" spans="2:3" ht="12.75">
      <c r="B10" s="13" t="s">
        <v>10</v>
      </c>
      <c r="C10" s="14">
        <f>IF(C8="","",IF(C8+C9&lt;=1100,0,IF(C8&lt;=10000,IF(C8*34%&lt;1500,C8*34%,1500),1500)))</f>
        <v>340</v>
      </c>
    </row>
    <row r="11" spans="2:3" ht="12.75">
      <c r="B11" s="13" t="s">
        <v>11</v>
      </c>
      <c r="C11" s="14">
        <f>IF(C8="","",IF(C8&lt;=1300,0,IF(C8&lt;=10000,(C8-1300)*5%,IF(((C8-1300)*5%+(C8-10000)*5%)&lt;1500,(C8-1300)*5%+(C8-10000)*5%,1500))))</f>
        <v>0</v>
      </c>
    </row>
    <row r="12" spans="2:10" ht="12.75">
      <c r="B12" s="13" t="s">
        <v>12</v>
      </c>
      <c r="C12" s="14">
        <f>IF(C8="","",200)</f>
        <v>200</v>
      </c>
      <c r="J12" s="32"/>
    </row>
    <row r="13" spans="2:10" ht="12.75">
      <c r="B13" s="13" t="s">
        <v>13</v>
      </c>
      <c r="C13" s="14">
        <f>IF(C8="","",IF(C8&lt;=1300,0,(C8-1300)*2%))</f>
        <v>0</v>
      </c>
      <c r="J13" s="33" t="s">
        <v>14</v>
      </c>
    </row>
    <row r="14" spans="2:10" ht="12.75">
      <c r="B14" s="13" t="s">
        <v>15</v>
      </c>
      <c r="C14" s="14">
        <f>IF(C8="","",IF(C8&lt;=1300,0,(C8-1300)*30%))</f>
        <v>0</v>
      </c>
      <c r="J14" s="33" t="s">
        <v>16</v>
      </c>
    </row>
    <row r="15" spans="2:10" ht="12.75">
      <c r="B15" s="13" t="s">
        <v>17</v>
      </c>
      <c r="C15" s="14">
        <f>IF(C8="","",IF(C8&lt;=1500,0,IF(C8&lt;=10000,(C8-1500)*3%,(C8-1500)*3%+(C8-10000)*2%)))</f>
        <v>0</v>
      </c>
      <c r="J15" s="32"/>
    </row>
    <row r="16" spans="2:10" ht="15">
      <c r="B16" s="15" t="s">
        <v>18</v>
      </c>
      <c r="C16" s="16">
        <f>IF(C8="",0,C8+C9-C10-C11-C12-C13-C14-C15)</f>
        <v>1560</v>
      </c>
      <c r="D16" s="17">
        <f>IF(C8=0,C16/1,IF(C8="","",C16/C8))</f>
        <v>1.56</v>
      </c>
      <c r="E16" t="s">
        <v>19</v>
      </c>
      <c r="I16" t="s">
        <v>20</v>
      </c>
      <c r="J16" s="32">
        <v>2</v>
      </c>
    </row>
    <row r="17" spans="3:10" ht="12.75" customHeight="1" thickBot="1">
      <c r="C17" s="18">
        <f>IF(J16=1,C16,0)</f>
        <v>0</v>
      </c>
      <c r="J17" s="33" t="s">
        <v>14</v>
      </c>
    </row>
    <row r="18" spans="3:10" ht="13.5" hidden="1" thickBot="1">
      <c r="C18" s="5"/>
      <c r="J18" s="33" t="s">
        <v>16</v>
      </c>
    </row>
    <row r="19" spans="2:10" ht="15.75" thickBot="1">
      <c r="B19" s="10" t="s">
        <v>21</v>
      </c>
      <c r="C19" s="11">
        <f>IF($G$19="","",IF(J19=1,$G$19+G20,G19))</f>
        <v>1500</v>
      </c>
      <c r="E19" t="s">
        <v>21</v>
      </c>
      <c r="G19" s="12">
        <v>1500</v>
      </c>
      <c r="I19" t="s">
        <v>22</v>
      </c>
      <c r="J19" s="34">
        <v>2</v>
      </c>
    </row>
    <row r="20" spans="2:10" ht="12.75">
      <c r="B20" s="13" t="s">
        <v>9</v>
      </c>
      <c r="C20" s="14">
        <f>IF(C19="","",1100)</f>
        <v>1100</v>
      </c>
      <c r="F20" t="s">
        <v>23</v>
      </c>
      <c r="G20" s="5">
        <f>IF(J19=1,IF(C17*25%&lt;700,C17*25%,700),0)</f>
        <v>0</v>
      </c>
      <c r="J20" s="32"/>
    </row>
    <row r="21" spans="2:7" ht="12.75">
      <c r="B21" s="13" t="s">
        <v>10</v>
      </c>
      <c r="C21" s="14">
        <f>IF(C19="","",IF(C19+C20&lt;=1100,0,IF(C19&lt;=10000,IF(C19*34%&lt;1500,C19*34%,1500),1500)))</f>
        <v>510.00000000000006</v>
      </c>
      <c r="G21" s="5"/>
    </row>
    <row r="22" spans="2:7" ht="12.75">
      <c r="B22" s="13" t="s">
        <v>11</v>
      </c>
      <c r="C22" s="14">
        <f>IF(C19="","",IF(C19&lt;=1300,0,IF(C19&lt;=10000,(C19-1300)*5%,IF(((C19-1300)*5%+(C19-10000)*5%)&lt;1500,(C19-1300)*5%+(C19-10000)*5%,1500))))</f>
        <v>10</v>
      </c>
      <c r="G22" s="5"/>
    </row>
    <row r="23" spans="2:3" ht="12.75">
      <c r="B23" s="13" t="s">
        <v>12</v>
      </c>
      <c r="C23" s="14">
        <f>IF(C19="","",200)</f>
        <v>200</v>
      </c>
    </row>
    <row r="24" spans="2:3" ht="12.75">
      <c r="B24" s="13" t="s">
        <v>13</v>
      </c>
      <c r="C24" s="14">
        <f>IF(C19="","",IF(C19&lt;=1300,0,(C19-1300)*2%))</f>
        <v>4</v>
      </c>
    </row>
    <row r="25" spans="2:3" ht="12.75">
      <c r="B25" s="13" t="s">
        <v>15</v>
      </c>
      <c r="C25" s="14">
        <f>IF(C19="","",IF(C19&lt;=1300,0,(C19-1300)*30%))</f>
        <v>60</v>
      </c>
    </row>
    <row r="26" spans="2:3" ht="12.75">
      <c r="B26" s="13" t="s">
        <v>17</v>
      </c>
      <c r="C26" s="14">
        <f>IF(C19="","",IF(C19&lt;=1500,0,IF(C19&lt;=10000,(C19-1500)*3%,(C19-1500)*3%+(C19-10000)*2%)))</f>
        <v>0</v>
      </c>
    </row>
    <row r="27" spans="2:5" ht="15">
      <c r="B27" s="15" t="s">
        <v>18</v>
      </c>
      <c r="C27" s="16">
        <f>IF(C19="",0,C19+C20-C21-C22-C23-C24-C25-C26)</f>
        <v>1816</v>
      </c>
      <c r="D27" s="17">
        <f>IF(C19=0,C27/1,IF(C19="","",C27/C19))</f>
        <v>1.2106666666666666</v>
      </c>
      <c r="E27" t="s">
        <v>19</v>
      </c>
    </row>
    <row r="28" ht="12.75" customHeight="1" thickBot="1">
      <c r="C28" s="5"/>
    </row>
    <row r="29" ht="13.5" hidden="1" thickBot="1">
      <c r="C29" s="5"/>
    </row>
    <row r="30" spans="2:7" ht="15.75" thickBot="1">
      <c r="B30" s="19" t="s">
        <v>24</v>
      </c>
      <c r="C30" s="20">
        <f>IF(G30="","",G30)</f>
        <v>1</v>
      </c>
      <c r="E30" t="s">
        <v>25</v>
      </c>
      <c r="G30" s="12">
        <v>1</v>
      </c>
    </row>
    <row r="31" spans="2:3" ht="12.75">
      <c r="B31" s="13" t="s">
        <v>26</v>
      </c>
      <c r="C31" s="21">
        <f>IF(C30="",0,C30*500)</f>
        <v>500</v>
      </c>
    </row>
    <row r="32" spans="2:3" ht="12.75">
      <c r="B32" s="13" t="s">
        <v>27</v>
      </c>
      <c r="C32" s="14">
        <f>IF(G30="","",C30*100)</f>
        <v>100</v>
      </c>
    </row>
    <row r="33" spans="2:3" ht="12.75">
      <c r="B33" s="13"/>
      <c r="C33" s="14"/>
    </row>
    <row r="34" spans="2:4" ht="15">
      <c r="B34" s="15" t="s">
        <v>18</v>
      </c>
      <c r="C34" s="16">
        <f>IF(G30="",0,C31-C32)</f>
        <v>400</v>
      </c>
      <c r="D34" s="17">
        <f>IF(C30="",0,C34)</f>
        <v>400</v>
      </c>
    </row>
    <row r="35" ht="13.5" thickBot="1">
      <c r="C35" s="5"/>
    </row>
    <row r="36" spans="2:9" ht="15.75" thickBot="1">
      <c r="B36" s="19" t="s">
        <v>24</v>
      </c>
      <c r="C36" s="20">
        <f>IF(G36="","",G36)</f>
      </c>
      <c r="E36" t="s">
        <v>28</v>
      </c>
      <c r="G36" s="12"/>
      <c r="I36" s="5"/>
    </row>
    <row r="37" spans="2:3" ht="12.75">
      <c r="B37" s="13" t="s">
        <v>26</v>
      </c>
      <c r="C37" s="21">
        <f>IF(C36="",0,C36*1100)</f>
        <v>0</v>
      </c>
    </row>
    <row r="38" spans="2:3" ht="12.75">
      <c r="B38" s="13" t="s">
        <v>27</v>
      </c>
      <c r="C38" s="14">
        <f>IF(G36="","",C36*200)</f>
      </c>
    </row>
    <row r="39" spans="2:9" ht="12.75">
      <c r="B39" s="13"/>
      <c r="C39" s="14"/>
      <c r="H39" s="22"/>
      <c r="I39" s="22"/>
    </row>
    <row r="40" spans="2:9" ht="15">
      <c r="B40" s="15" t="s">
        <v>18</v>
      </c>
      <c r="C40" s="16">
        <f>IF(G36="",0,C37-C38)</f>
        <v>0</v>
      </c>
      <c r="D40" s="17">
        <f>IF(C36="",0,C40)</f>
        <v>0</v>
      </c>
      <c r="H40" s="23"/>
      <c r="I40" s="24"/>
    </row>
    <row r="41" spans="2:9" ht="12.75">
      <c r="B41" s="22"/>
      <c r="C41" s="25"/>
      <c r="D41" s="22"/>
      <c r="E41" s="22"/>
      <c r="F41" s="22"/>
      <c r="G41" s="22"/>
      <c r="H41" s="22"/>
      <c r="I41" s="22"/>
    </row>
    <row r="42" spans="2:9" ht="15.75">
      <c r="B42" s="26" t="s">
        <v>18</v>
      </c>
      <c r="C42" s="27">
        <f>IF(AND(G8="",G19="",G30=""),0,IF(J19=1,C27+C34+C40,C16+C27+C34+C40))</f>
        <v>3776</v>
      </c>
      <c r="D42" s="28">
        <f>IF(AND($C$8="",$C$19=""),$C$42/1,IF(AND($C$8="",$C$19=0),$C$42/1,IF(AND(C8="",C19&gt;0),C42/C19,IF(AND($C$8&lt;&gt;"",$C$19=""),$C$42/1,IF(OR($C$8=0,$C$19=0),$C$42/1,$C$42/($C$8+$C$19))))))</f>
        <v>1.5104</v>
      </c>
      <c r="E42" s="29" t="s">
        <v>29</v>
      </c>
      <c r="F42" s="22"/>
      <c r="G42" s="22"/>
      <c r="H42" s="22"/>
      <c r="I42" s="22"/>
    </row>
    <row r="43" spans="2:9" ht="12.75">
      <c r="B43" s="22"/>
      <c r="C43" s="25"/>
      <c r="D43" s="22"/>
      <c r="E43" s="22"/>
      <c r="F43" s="22"/>
      <c r="G43" s="22"/>
      <c r="H43" s="22"/>
      <c r="I43" s="22"/>
    </row>
  </sheetData>
  <sheetProtection password="CFC2" sheet="1" objects="1" scenarios="1" selectLockedCells="1"/>
  <protectedRanges>
    <protectedRange sqref="J13 J14 J15 J15:J19 J15 G8 G19 G30 G36" name="Bereich1"/>
  </protectedRanges>
  <mergeCells count="2">
    <mergeCell ref="C1:D1"/>
    <mergeCell ref="C2:D2"/>
  </mergeCells>
  <printOptions horizontalCentered="1" verticalCentered="1"/>
  <pageMargins left="0.5118110236220472" right="0.4724409448818898" top="0.984251968503937" bottom="0.984251968503937" header="0.5118110236220472" footer="0.5118110236220472"/>
  <pageSetup fitToHeight="1" fitToWidth="1" horizontalDpi="600" verticalDpi="600" orientation="landscape" paperSize="9" scale="85" r:id="rId2"/>
  <headerFooter alignWithMargins="0">
    <oddHeader>&amp;C&amp;14Berechnung des monatlichen Einkommens unter Berücksichtigung des BGE's</oddHeader>
    <oddFooter>&amp;R&amp;8Jörg Wagner 04/2007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Wagner</dc:creator>
  <cp:keywords/>
  <dc:description/>
  <cp:lastModifiedBy>XV38808</cp:lastModifiedBy>
  <cp:lastPrinted>2007-04-25T15:20:22Z</cp:lastPrinted>
  <dcterms:created xsi:type="dcterms:W3CDTF">2007-04-25T14:54:24Z</dcterms:created>
  <dcterms:modified xsi:type="dcterms:W3CDTF">2007-04-25T15:20:24Z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gentümer">
    <vt:lpwstr>Jörg Wagner</vt:lpwstr>
  </property>
  <property fmtid="{D5CDD505-2E9C-101B-9397-08002B2CF9AE}" pid="3" name="Erstellt von">
    <vt:lpwstr>Jörg Wagner</vt:lpwstr>
  </property>
  <property fmtid="{D5CDD505-2E9C-101B-9397-08002B2CF9AE}" pid="4" name="Zweck">
    <vt:lpwstr>Berechnung des Einkommens mit BGE</vt:lpwstr>
  </property>
</Properties>
</file>